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2"/>
  </bookViews>
  <sheets>
    <sheet name="Item1" sheetId="70" r:id="rId1"/>
    <sheet name="Item2" sheetId="71" r:id="rId2"/>
    <sheet name="Item3" sheetId="72" r:id="rId3"/>
    <sheet name="TOTAL" sheetId="5" r:id="rId4"/>
    <sheet name="menores" sheetId="6" r:id="rId5"/>
  </sheets>
  <definedNames>
    <definedName name="_xlnm.Print_Area" localSheetId="4">menores!$A$1:$F$9</definedName>
    <definedName name="_xlnm.Print_Area" localSheetId="3">TOTAL!$A$1:$F$6</definedName>
  </definedNames>
  <calcPr calcId="145621"/>
</workbook>
</file>

<file path=xl/calcChain.xml><?xml version="1.0" encoding="utf-8"?>
<calcChain xmlns="http://schemas.openxmlformats.org/spreadsheetml/2006/main">
  <c r="C8" i="6" l="1"/>
  <c r="D8" i="6"/>
  <c r="B8" i="6"/>
  <c r="C6" i="6"/>
  <c r="D6" i="6"/>
  <c r="B6" i="6"/>
  <c r="C4" i="6"/>
  <c r="D4" i="6"/>
  <c r="B4" i="6"/>
  <c r="C5" i="5"/>
  <c r="D5" i="5"/>
  <c r="B5" i="5"/>
  <c r="C4" i="5"/>
  <c r="D4" i="5"/>
  <c r="B4" i="5"/>
  <c r="C3" i="5"/>
  <c r="D3" i="5"/>
  <c r="B3" i="5"/>
  <c r="H20" i="72"/>
  <c r="G20" i="72" s="1"/>
  <c r="B7" i="6" s="1"/>
  <c r="F20" i="72"/>
  <c r="D20" i="72"/>
  <c r="B20" i="72"/>
  <c r="I17" i="72"/>
  <c r="I16" i="72"/>
  <c r="I15" i="72"/>
  <c r="I14" i="72"/>
  <c r="I13" i="72"/>
  <c r="I12" i="72"/>
  <c r="I11" i="72"/>
  <c r="I10" i="72"/>
  <c r="I9" i="72"/>
  <c r="I8" i="72"/>
  <c r="I7" i="72"/>
  <c r="F3" i="72"/>
  <c r="E8" i="6" s="1"/>
  <c r="H20" i="71"/>
  <c r="G20" i="71" s="1"/>
  <c r="B5" i="6" s="1"/>
  <c r="F20" i="71"/>
  <c r="D20" i="71"/>
  <c r="B20" i="71"/>
  <c r="A20" i="71"/>
  <c r="C20" i="71" s="1"/>
  <c r="I17" i="71"/>
  <c r="I16" i="71"/>
  <c r="I15" i="71"/>
  <c r="I14" i="71"/>
  <c r="I13" i="71"/>
  <c r="I12" i="71"/>
  <c r="I11" i="71"/>
  <c r="I10" i="71"/>
  <c r="I9" i="71"/>
  <c r="I8" i="71"/>
  <c r="I7" i="71"/>
  <c r="I6" i="71"/>
  <c r="F3" i="71"/>
  <c r="E6" i="6" s="1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I8" i="70"/>
  <c r="I7" i="70"/>
  <c r="F3" i="70"/>
  <c r="E4" i="6" s="1"/>
  <c r="A20" i="72" l="1"/>
  <c r="C20" i="72" s="1"/>
  <c r="I6" i="72" s="1"/>
  <c r="F8" i="6"/>
  <c r="F6" i="6"/>
  <c r="I3" i="71"/>
  <c r="I4" i="71"/>
  <c r="I5" i="71"/>
  <c r="A20" i="70"/>
  <c r="C20" i="70" s="1"/>
  <c r="I6" i="70" s="1"/>
  <c r="F4" i="6"/>
  <c r="E20" i="71" l="1"/>
  <c r="E3" i="71" s="1"/>
  <c r="E4" i="5" s="1"/>
  <c r="F4" i="5" s="1"/>
  <c r="I3" i="72"/>
  <c r="I5" i="72"/>
  <c r="I4" i="72"/>
  <c r="F9" i="6"/>
  <c r="H22" i="71"/>
  <c r="H23" i="71" s="1"/>
  <c r="I4" i="70"/>
  <c r="I5" i="70"/>
  <c r="I3" i="70"/>
  <c r="E20" i="72" l="1"/>
  <c r="E3" i="72" s="1"/>
  <c r="E5" i="5" s="1"/>
  <c r="F5" i="5" s="1"/>
  <c r="E20" i="70"/>
  <c r="E3" i="70" s="1"/>
  <c r="E3" i="5" s="1"/>
  <c r="F3" i="5" s="1"/>
  <c r="H22" i="72" l="1"/>
  <c r="H23" i="72" s="1"/>
  <c r="H22" i="70"/>
  <c r="H23" i="70" s="1"/>
  <c r="F6" i="5"/>
  <c r="G3" i="5"/>
</calcChain>
</file>

<file path=xl/sharedStrings.xml><?xml version="1.0" encoding="utf-8"?>
<sst xmlns="http://schemas.openxmlformats.org/spreadsheetml/2006/main" count="115" uniqueCount="47">
  <si>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</si>
  <si>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</si>
  <si>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</si>
  <si>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</si>
  <si>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</si>
  <si>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</si>
  <si>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</si>
  <si>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</si>
  <si>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</si>
  <si>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</si>
  <si>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</si>
  <si>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</si>
  <si>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</si>
  <si>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Valor Unitário</t>
  </si>
  <si>
    <t>RESULTADO DA ESTIMATIVA</t>
  </si>
  <si>
    <t>Item</t>
  </si>
  <si>
    <t>Descrição</t>
  </si>
  <si>
    <t>Unidade de Fornecimento</t>
  </si>
  <si>
    <t>Quantidade</t>
  </si>
  <si>
    <t>Valor Total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</si>
  <si>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</si>
  <si>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</si>
  <si>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</si>
  <si>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</si>
  <si>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</si>
  <si>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</si>
  <si>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</si>
  <si>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</si>
  <si>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</si>
  <si>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</si>
  <si>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</si>
  <si>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</si>
  <si>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</si>
  <si>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</si>
  <si>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</si>
  <si>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</si>
  <si>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</si>
  <si>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</si>
  <si>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</si>
  <si>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</si>
  <si>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CAMISETAS (“Coordenador de Acessibilidade”), TAMANHO M
Especificações:
- 100% algodão;
- Malha cardada 30.1;
- Manga curta;
- Cor Branca;
- Estampa personalizada, monocromática (1 cor), por processo de Silk (conforme a logo abaixo), localizada na frente e no fundo de forma centralizada,
com dimensões aproximadas de 25cm de largura X 25cm de altura.
 - Gola tipo “Redonda”
OBS: Arte final definitiva será envida para a empresa. Foto ilustrativa.</t>
  </si>
  <si>
    <t>CAMISETAS (“Coordenador de Acessibilidade”), TAMANHO G
Especificações:
- 100% algodão;
- Malha cardada 30.1;
- Manga curta;
- Cor Branca;
- Estampa personalizada, monocromática (1 cor), por processo de Silk (conforme a logo abaixo), localizada na frente e no fundo de forma centralizada,
com dimensões aproximadas de 25cm de largura X 25cm de altura.
- Gola tipo “Redonda”
OBS: Arte final definitiva será envida para a empresa. Foto ilustrativa.</t>
  </si>
  <si>
    <t>CAMISETAS (“Coordenador de Acessibilidade”) , TAMANHO XG
Especificações:
- 100% algodão;
- Malha cardada 30.1;
- Manga curta;
- Cor Branca;
- Estampa personalizada, monocromática (1 cor), por processo de Silk (conforme a logo abaixo), localizada na frente e no fundo de forma centralizada,
com dimensões aproximadas de 25cm de largura X 25cm de altura;
- Gola tipo “Redonda”
OBS: Arte final definitiva será envida para a empresa. Foto ilustrativa.</t>
  </si>
  <si>
    <t>Visual Bordados Serviços Comércio de Camiseta</t>
  </si>
  <si>
    <t>Dantas Industria e Comercio de Confeccões LTDA</t>
  </si>
  <si>
    <t xml:space="preserve">Convexo Confecções e serviços Serigráficos </t>
  </si>
  <si>
    <t>Carvalho Neto, Indústria e Comércio de Confecções EIRELI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</si>
</sst>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8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2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7" sqref="H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6" t="s">
        <v>12</v>
      </c>
      <c r="B1" s="57"/>
      <c r="C1" s="57"/>
      <c r="D1" s="57"/>
      <c r="E1" s="57"/>
      <c r="F1" s="57"/>
      <c r="G1" s="57"/>
      <c r="H1" s="57"/>
      <c r="I1" s="58"/>
    </row>
    <row r="2" spans="1:9" ht="25.5">
      <c r="A2" s="59" t="s">
        <v>0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9"/>
      <c r="B3" s="60" t="s">
        <v>40</v>
      </c>
      <c r="C3" s="63" t="s">
        <v>8</v>
      </c>
      <c r="D3" s="66">
        <v>2852</v>
      </c>
      <c r="E3" s="69">
        <f>IF(C20&lt;=25%,D20,MIN(E20:F20))</f>
        <v>22.55</v>
      </c>
      <c r="F3" s="69">
        <f>MIN(H3:H17)</f>
        <v>19.5</v>
      </c>
      <c r="G3" s="5" t="s">
        <v>43</v>
      </c>
      <c r="H3" s="14">
        <v>22.8</v>
      </c>
      <c r="I3" s="30" t="str">
        <f>IF(H3="","",(IF($C$20&lt;25%,"N/A",IF(H3&lt;=($D$20+$A$20),H3,"Descartado"))))</f>
        <v>N/A</v>
      </c>
    </row>
    <row r="4" spans="1:9">
      <c r="A4" s="59"/>
      <c r="B4" s="61"/>
      <c r="C4" s="64"/>
      <c r="D4" s="67"/>
      <c r="E4" s="70"/>
      <c r="F4" s="70"/>
      <c r="G4" s="5" t="s">
        <v>44</v>
      </c>
      <c r="H4" s="14">
        <v>19.5</v>
      </c>
      <c r="I4" s="30" t="str">
        <f t="shared" ref="I4:I17" si="0">IF(H4="","",(IF($C$20&lt;25%,"N/A",IF(H4&lt;=($D$20+$A$20),H4,"Descartado"))))</f>
        <v>N/A</v>
      </c>
    </row>
    <row r="5" spans="1:9">
      <c r="A5" s="59"/>
      <c r="B5" s="61"/>
      <c r="C5" s="64"/>
      <c r="D5" s="67"/>
      <c r="E5" s="70"/>
      <c r="F5" s="70"/>
      <c r="G5" s="5" t="s">
        <v>45</v>
      </c>
      <c r="H5" s="14">
        <v>20.9</v>
      </c>
      <c r="I5" s="30" t="str">
        <f t="shared" si="0"/>
        <v>N/A</v>
      </c>
    </row>
    <row r="6" spans="1:9">
      <c r="A6" s="59"/>
      <c r="B6" s="61"/>
      <c r="C6" s="64"/>
      <c r="D6" s="67"/>
      <c r="E6" s="70"/>
      <c r="F6" s="70"/>
      <c r="G6" s="5" t="s">
        <v>46</v>
      </c>
      <c r="H6" s="14">
        <v>27</v>
      </c>
      <c r="I6" s="30" t="str">
        <f t="shared" si="0"/>
        <v>N/A</v>
      </c>
    </row>
    <row r="7" spans="1:9">
      <c r="A7" s="59"/>
      <c r="B7" s="61"/>
      <c r="C7" s="64"/>
      <c r="D7" s="67"/>
      <c r="E7" s="70"/>
      <c r="F7" s="70"/>
      <c r="G7" s="5"/>
      <c r="H7" s="14"/>
      <c r="I7" s="30" t="str">
        <f t="shared" si="0"/>
        <v/>
      </c>
    </row>
    <row r="8" spans="1:9">
      <c r="A8" s="59"/>
      <c r="B8" s="61"/>
      <c r="C8" s="64"/>
      <c r="D8" s="67"/>
      <c r="E8" s="70"/>
      <c r="F8" s="70"/>
      <c r="G8" s="5"/>
      <c r="H8" s="14"/>
      <c r="I8" s="30" t="str">
        <f t="shared" si="0"/>
        <v/>
      </c>
    </row>
    <row r="9" spans="1:9">
      <c r="A9" s="59"/>
      <c r="B9" s="61"/>
      <c r="C9" s="64"/>
      <c r="D9" s="67"/>
      <c r="E9" s="70"/>
      <c r="F9" s="70"/>
      <c r="G9" s="5"/>
      <c r="H9" s="14"/>
      <c r="I9" s="30" t="str">
        <f t="shared" si="0"/>
        <v/>
      </c>
    </row>
    <row r="10" spans="1:9">
      <c r="A10" s="59"/>
      <c r="B10" s="61"/>
      <c r="C10" s="64"/>
      <c r="D10" s="67"/>
      <c r="E10" s="70"/>
      <c r="F10" s="70"/>
      <c r="G10" s="5"/>
      <c r="H10" s="14"/>
      <c r="I10" s="30" t="str">
        <f t="shared" si="0"/>
        <v/>
      </c>
    </row>
    <row r="11" spans="1:9">
      <c r="A11" s="59"/>
      <c r="B11" s="61"/>
      <c r="C11" s="64"/>
      <c r="D11" s="67"/>
      <c r="E11" s="70"/>
      <c r="F11" s="70"/>
      <c r="G11" s="5"/>
      <c r="H11" s="14"/>
      <c r="I11" s="30" t="str">
        <f t="shared" si="0"/>
        <v/>
      </c>
    </row>
    <row r="12" spans="1:9">
      <c r="A12" s="59"/>
      <c r="B12" s="61"/>
      <c r="C12" s="64"/>
      <c r="D12" s="67"/>
      <c r="E12" s="70"/>
      <c r="F12" s="70"/>
      <c r="G12" s="5"/>
      <c r="H12" s="14"/>
      <c r="I12" s="30" t="str">
        <f t="shared" si="0"/>
        <v/>
      </c>
    </row>
    <row r="13" spans="1:9">
      <c r="A13" s="59"/>
      <c r="B13" s="61"/>
      <c r="C13" s="64"/>
      <c r="D13" s="67"/>
      <c r="E13" s="70"/>
      <c r="F13" s="70"/>
      <c r="G13" s="5"/>
      <c r="H13" s="14"/>
      <c r="I13" s="30" t="str">
        <f t="shared" si="0"/>
        <v/>
      </c>
    </row>
    <row r="14" spans="1:9">
      <c r="A14" s="59"/>
      <c r="B14" s="61"/>
      <c r="C14" s="64"/>
      <c r="D14" s="67"/>
      <c r="E14" s="70"/>
      <c r="F14" s="70"/>
      <c r="G14" s="5"/>
      <c r="H14" s="14"/>
      <c r="I14" s="30" t="str">
        <f t="shared" si="0"/>
        <v/>
      </c>
    </row>
    <row r="15" spans="1:9">
      <c r="A15" s="59"/>
      <c r="B15" s="61"/>
      <c r="C15" s="64"/>
      <c r="D15" s="67"/>
      <c r="E15" s="70"/>
      <c r="F15" s="70"/>
      <c r="G15" s="5"/>
      <c r="H15" s="14"/>
      <c r="I15" s="30" t="str">
        <f t="shared" si="0"/>
        <v/>
      </c>
    </row>
    <row r="16" spans="1:9">
      <c r="A16" s="59"/>
      <c r="B16" s="61"/>
      <c r="C16" s="64"/>
      <c r="D16" s="67"/>
      <c r="E16" s="70"/>
      <c r="F16" s="70"/>
      <c r="G16" s="5"/>
      <c r="H16" s="14"/>
      <c r="I16" s="30" t="str">
        <f t="shared" si="0"/>
        <v/>
      </c>
    </row>
    <row r="17" spans="1:11">
      <c r="A17" s="59"/>
      <c r="B17" s="62"/>
      <c r="C17" s="65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3" t="s">
        <v>34</v>
      </c>
      <c r="H19" s="54"/>
      <c r="I19" s="32"/>
    </row>
    <row r="20" spans="1:11">
      <c r="A20" s="20">
        <f>IF(B20&lt;2,"N/A",(STDEV(H3:H17)))</f>
        <v>3.2603680773802495</v>
      </c>
      <c r="B20" s="20">
        <f>COUNT(H3:H17)</f>
        <v>4</v>
      </c>
      <c r="C20" s="21">
        <f>IF(B20&lt;2,"N/A",(A20/D20))</f>
        <v>0.14458395021641904</v>
      </c>
      <c r="D20" s="22">
        <f>ROUND(AVERAGE(H3:H17),2)</f>
        <v>22.55</v>
      </c>
      <c r="E20" s="23" t="str">
        <f>IFERROR(ROUND(IF(B20&lt;2,"N/A",(IF(C20&lt;=25%,"N/A",AVERAGE(I3:I17)))),2),"N/A")</f>
        <v>N/A</v>
      </c>
      <c r="F20" s="23">
        <f>ROUND(MEDIAN(H3:H17),2)</f>
        <v>21.85</v>
      </c>
      <c r="G20" s="24" t="str">
        <f>INDEX(G3:G17,MATCH(H20,H3:H17,0))</f>
        <v>Dantas Industria e Comercio de Confeccões LTDA</v>
      </c>
      <c r="H20" s="25">
        <f>MIN(H3:H17)</f>
        <v>19.5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5"/>
      <c r="E22" s="55"/>
      <c r="F22" s="36"/>
      <c r="G22" s="26" t="s">
        <v>37</v>
      </c>
      <c r="H22" s="27">
        <f>IF(C20&lt;=25%,D20,MIN(E20:F20))</f>
        <v>22.55</v>
      </c>
    </row>
    <row r="23" spans="1:11">
      <c r="B23" s="33"/>
      <c r="C23" s="33"/>
      <c r="D23" s="55"/>
      <c r="E23" s="55"/>
      <c r="F23" s="37"/>
      <c r="G23" s="28" t="s">
        <v>9</v>
      </c>
      <c r="H23" s="29">
        <f>ROUND(H22,2)*D3</f>
        <v>64312.6</v>
      </c>
    </row>
    <row r="24" spans="1:11">
      <c r="B24" s="38"/>
      <c r="C24" s="38"/>
      <c r="D24" s="32"/>
      <c r="E24" s="32"/>
    </row>
    <row r="26" spans="1:11">
      <c r="A26" s="47" t="s">
        <v>25</v>
      </c>
      <c r="B26" s="48"/>
      <c r="C26" s="48"/>
      <c r="D26" s="48"/>
      <c r="E26" s="48"/>
      <c r="F26" s="48"/>
      <c r="G26" s="48"/>
      <c r="H26" s="48"/>
      <c r="I26" s="49"/>
    </row>
    <row r="27" spans="1:11" ht="12.75" customHeight="1">
      <c r="A27" s="47" t="s">
        <v>26</v>
      </c>
      <c r="B27" s="48"/>
      <c r="C27" s="48"/>
      <c r="D27" s="48"/>
      <c r="E27" s="48"/>
      <c r="F27" s="48"/>
      <c r="G27" s="48"/>
      <c r="H27" s="48"/>
      <c r="I27" s="49"/>
    </row>
    <row r="28" spans="1:11" ht="12.75" customHeight="1">
      <c r="A28" s="47" t="s">
        <v>27</v>
      </c>
      <c r="B28" s="48"/>
      <c r="C28" s="48"/>
      <c r="D28" s="48"/>
      <c r="E28" s="48"/>
      <c r="F28" s="48"/>
      <c r="G28" s="48"/>
      <c r="H28" s="48"/>
      <c r="I28" s="49"/>
    </row>
    <row r="29" spans="1:11">
      <c r="A29" s="47" t="s">
        <v>28</v>
      </c>
      <c r="B29" s="48"/>
      <c r="C29" s="48"/>
      <c r="D29" s="48"/>
      <c r="E29" s="48"/>
      <c r="F29" s="48"/>
      <c r="G29" s="48"/>
      <c r="H29" s="48"/>
      <c r="I29" s="49"/>
    </row>
    <row r="30" spans="1:11" ht="12.75" customHeight="1">
      <c r="A30" s="47" t="s">
        <v>29</v>
      </c>
      <c r="B30" s="48"/>
      <c r="C30" s="48"/>
      <c r="D30" s="48"/>
      <c r="E30" s="48"/>
      <c r="F30" s="48"/>
      <c r="G30" s="48"/>
      <c r="H30" s="48"/>
      <c r="I30" s="49"/>
    </row>
    <row r="31" spans="1:11" ht="12.75" customHeight="1">
      <c r="A31" s="47" t="s">
        <v>30</v>
      </c>
      <c r="B31" s="48"/>
      <c r="C31" s="48"/>
      <c r="D31" s="48"/>
      <c r="E31" s="48"/>
      <c r="F31" s="48"/>
      <c r="G31" s="48"/>
      <c r="H31" s="48"/>
      <c r="I31" s="49"/>
    </row>
    <row r="32" spans="1:11" ht="24.75" customHeight="1">
      <c r="A32" s="50" t="s">
        <v>31</v>
      </c>
      <c r="B32" s="51"/>
      <c r="C32" s="51"/>
      <c r="D32" s="51"/>
      <c r="E32" s="51"/>
      <c r="F32" s="51"/>
      <c r="G32" s="51"/>
      <c r="H32" s="51"/>
      <c r="I32" s="5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G6" sqref="G6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6" t="s">
        <v>12</v>
      </c>
      <c r="B1" s="57"/>
      <c r="C1" s="57"/>
      <c r="D1" s="57"/>
      <c r="E1" s="57"/>
      <c r="F1" s="57"/>
      <c r="G1" s="57"/>
      <c r="H1" s="57"/>
      <c r="I1" s="58"/>
    </row>
    <row r="2" spans="1:9" ht="25.5">
      <c r="A2" s="59" t="s">
        <v>38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9"/>
      <c r="B3" s="60" t="s">
        <v>41</v>
      </c>
      <c r="C3" s="63" t="s">
        <v>8</v>
      </c>
      <c r="D3" s="66">
        <v>2851</v>
      </c>
      <c r="E3" s="69">
        <f>IF(C20&lt;=25%,D20,MIN(E20:F20))</f>
        <v>22.55</v>
      </c>
      <c r="F3" s="69">
        <f>MIN(H3:H17)</f>
        <v>19.5</v>
      </c>
      <c r="G3" s="5" t="s">
        <v>43</v>
      </c>
      <c r="H3" s="14">
        <v>22.8</v>
      </c>
      <c r="I3" s="30" t="str">
        <f>IF(H3="","",(IF($C$20&lt;25%,"N/A",IF(H3&lt;=($D$20+$A$20),H3,"Descartado"))))</f>
        <v>N/A</v>
      </c>
    </row>
    <row r="4" spans="1:9">
      <c r="A4" s="59"/>
      <c r="B4" s="61"/>
      <c r="C4" s="64"/>
      <c r="D4" s="67"/>
      <c r="E4" s="70"/>
      <c r="F4" s="70"/>
      <c r="G4" s="5" t="s">
        <v>44</v>
      </c>
      <c r="H4" s="14">
        <v>19.5</v>
      </c>
      <c r="I4" s="30" t="str">
        <f t="shared" ref="I4:I17" si="0">IF(H4="","",(IF($C$20&lt;25%,"N/A",IF(H4&lt;=($D$20+$A$20),H4,"Descartado"))))</f>
        <v>N/A</v>
      </c>
    </row>
    <row r="5" spans="1:9">
      <c r="A5" s="59"/>
      <c r="B5" s="61"/>
      <c r="C5" s="64"/>
      <c r="D5" s="67"/>
      <c r="E5" s="70"/>
      <c r="F5" s="70"/>
      <c r="G5" s="5" t="s">
        <v>45</v>
      </c>
      <c r="H5" s="14">
        <v>20.9</v>
      </c>
      <c r="I5" s="30" t="str">
        <f t="shared" si="0"/>
        <v>N/A</v>
      </c>
    </row>
    <row r="6" spans="1:9">
      <c r="A6" s="59"/>
      <c r="B6" s="61"/>
      <c r="C6" s="64"/>
      <c r="D6" s="67"/>
      <c r="E6" s="70"/>
      <c r="F6" s="70"/>
      <c r="G6" s="5" t="s">
        <v>46</v>
      </c>
      <c r="H6" s="14">
        <v>27</v>
      </c>
      <c r="I6" s="30" t="str">
        <f t="shared" si="0"/>
        <v>N/A</v>
      </c>
    </row>
    <row r="7" spans="1:9">
      <c r="A7" s="59"/>
      <c r="B7" s="61"/>
      <c r="C7" s="64"/>
      <c r="D7" s="67"/>
      <c r="E7" s="70"/>
      <c r="F7" s="70"/>
      <c r="G7" s="5"/>
      <c r="H7" s="14"/>
      <c r="I7" s="30" t="str">
        <f t="shared" si="0"/>
        <v/>
      </c>
    </row>
    <row r="8" spans="1:9">
      <c r="A8" s="59"/>
      <c r="B8" s="61"/>
      <c r="C8" s="64"/>
      <c r="D8" s="67"/>
      <c r="E8" s="70"/>
      <c r="F8" s="70"/>
      <c r="G8" s="5"/>
      <c r="H8" s="14"/>
      <c r="I8" s="30" t="str">
        <f t="shared" si="0"/>
        <v/>
      </c>
    </row>
    <row r="9" spans="1:9">
      <c r="A9" s="59"/>
      <c r="B9" s="61"/>
      <c r="C9" s="64"/>
      <c r="D9" s="67"/>
      <c r="E9" s="70"/>
      <c r="F9" s="70"/>
      <c r="G9" s="5"/>
      <c r="H9" s="14"/>
      <c r="I9" s="30" t="str">
        <f t="shared" si="0"/>
        <v/>
      </c>
    </row>
    <row r="10" spans="1:9">
      <c r="A10" s="59"/>
      <c r="B10" s="61"/>
      <c r="C10" s="64"/>
      <c r="D10" s="67"/>
      <c r="E10" s="70"/>
      <c r="F10" s="70"/>
      <c r="G10" s="5"/>
      <c r="H10" s="14"/>
      <c r="I10" s="30" t="str">
        <f t="shared" si="0"/>
        <v/>
      </c>
    </row>
    <row r="11" spans="1:9">
      <c r="A11" s="59"/>
      <c r="B11" s="61"/>
      <c r="C11" s="64"/>
      <c r="D11" s="67"/>
      <c r="E11" s="70"/>
      <c r="F11" s="70"/>
      <c r="G11" s="5"/>
      <c r="H11" s="14"/>
      <c r="I11" s="30" t="str">
        <f t="shared" si="0"/>
        <v/>
      </c>
    </row>
    <row r="12" spans="1:9">
      <c r="A12" s="59"/>
      <c r="B12" s="61"/>
      <c r="C12" s="64"/>
      <c r="D12" s="67"/>
      <c r="E12" s="70"/>
      <c r="F12" s="70"/>
      <c r="G12" s="5"/>
      <c r="H12" s="14"/>
      <c r="I12" s="30" t="str">
        <f t="shared" si="0"/>
        <v/>
      </c>
    </row>
    <row r="13" spans="1:9">
      <c r="A13" s="59"/>
      <c r="B13" s="61"/>
      <c r="C13" s="64"/>
      <c r="D13" s="67"/>
      <c r="E13" s="70"/>
      <c r="F13" s="70"/>
      <c r="G13" s="5"/>
      <c r="H13" s="14"/>
      <c r="I13" s="30" t="str">
        <f t="shared" si="0"/>
        <v/>
      </c>
    </row>
    <row r="14" spans="1:9">
      <c r="A14" s="59"/>
      <c r="B14" s="61"/>
      <c r="C14" s="64"/>
      <c r="D14" s="67"/>
      <c r="E14" s="70"/>
      <c r="F14" s="70"/>
      <c r="G14" s="5"/>
      <c r="H14" s="14"/>
      <c r="I14" s="30" t="str">
        <f t="shared" si="0"/>
        <v/>
      </c>
    </row>
    <row r="15" spans="1:9">
      <c r="A15" s="59"/>
      <c r="B15" s="61"/>
      <c r="C15" s="64"/>
      <c r="D15" s="67"/>
      <c r="E15" s="70"/>
      <c r="F15" s="70"/>
      <c r="G15" s="5"/>
      <c r="H15" s="14"/>
      <c r="I15" s="30" t="str">
        <f t="shared" si="0"/>
        <v/>
      </c>
    </row>
    <row r="16" spans="1:9">
      <c r="A16" s="59"/>
      <c r="B16" s="61"/>
      <c r="C16" s="64"/>
      <c r="D16" s="67"/>
      <c r="E16" s="70"/>
      <c r="F16" s="70"/>
      <c r="G16" s="5"/>
      <c r="H16" s="14"/>
      <c r="I16" s="30" t="str">
        <f t="shared" si="0"/>
        <v/>
      </c>
    </row>
    <row r="17" spans="1:11">
      <c r="A17" s="59"/>
      <c r="B17" s="62"/>
      <c r="C17" s="65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3" t="s">
        <v>34</v>
      </c>
      <c r="H19" s="54"/>
      <c r="I19" s="32"/>
    </row>
    <row r="20" spans="1:11">
      <c r="A20" s="20">
        <f>IF(B20&lt;2,"N/A",(STDEV(H3:H17)))</f>
        <v>3.2603680773802495</v>
      </c>
      <c r="B20" s="20">
        <f>COUNT(H3:H17)</f>
        <v>4</v>
      </c>
      <c r="C20" s="21">
        <f>IF(B20&lt;2,"N/A",(A20/D20))</f>
        <v>0.14458395021641904</v>
      </c>
      <c r="D20" s="22">
        <f>ROUND(AVERAGE(H3:H17),2)</f>
        <v>22.55</v>
      </c>
      <c r="E20" s="23" t="str">
        <f>IFERROR(ROUND(IF(B20&lt;2,"N/A",(IF(C20&lt;=25%,"N/A",AVERAGE(I3:I17)))),2),"N/A")</f>
        <v>N/A</v>
      </c>
      <c r="F20" s="23">
        <f>ROUND(MEDIAN(H3:H17),2)</f>
        <v>21.85</v>
      </c>
      <c r="G20" s="24" t="str">
        <f>INDEX(G3:G17,MATCH(H20,H3:H17,0))</f>
        <v>Dantas Industria e Comercio de Confeccões LTDA</v>
      </c>
      <c r="H20" s="25">
        <f>MIN(H3:H17)</f>
        <v>19.5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5"/>
      <c r="E22" s="55"/>
      <c r="F22" s="36"/>
      <c r="G22" s="26" t="s">
        <v>37</v>
      </c>
      <c r="H22" s="27">
        <f>IF(C20&lt;=25%,D20,MIN(E20:F20))</f>
        <v>22.55</v>
      </c>
    </row>
    <row r="23" spans="1:11">
      <c r="B23" s="33"/>
      <c r="C23" s="33"/>
      <c r="D23" s="55"/>
      <c r="E23" s="55"/>
      <c r="F23" s="37"/>
      <c r="G23" s="28" t="s">
        <v>9</v>
      </c>
      <c r="H23" s="29">
        <f>ROUND(H22,2)*D3</f>
        <v>64290.05</v>
      </c>
    </row>
    <row r="24" spans="1:11">
      <c r="B24" s="38"/>
      <c r="C24" s="38"/>
      <c r="D24" s="32"/>
      <c r="E24" s="32"/>
    </row>
    <row r="26" spans="1:11">
      <c r="A26" s="47" t="s">
        <v>25</v>
      </c>
      <c r="B26" s="48"/>
      <c r="C26" s="48"/>
      <c r="D26" s="48"/>
      <c r="E26" s="48"/>
      <c r="F26" s="48"/>
      <c r="G26" s="48"/>
      <c r="H26" s="48"/>
      <c r="I26" s="49"/>
    </row>
    <row r="27" spans="1:11" ht="12.75" customHeight="1">
      <c r="A27" s="47" t="s">
        <v>26</v>
      </c>
      <c r="B27" s="48"/>
      <c r="C27" s="48"/>
      <c r="D27" s="48"/>
      <c r="E27" s="48"/>
      <c r="F27" s="48"/>
      <c r="G27" s="48"/>
      <c r="H27" s="48"/>
      <c r="I27" s="49"/>
    </row>
    <row r="28" spans="1:11" ht="12.75" customHeight="1">
      <c r="A28" s="47" t="s">
        <v>27</v>
      </c>
      <c r="B28" s="48"/>
      <c r="C28" s="48"/>
      <c r="D28" s="48"/>
      <c r="E28" s="48"/>
      <c r="F28" s="48"/>
      <c r="G28" s="48"/>
      <c r="H28" s="48"/>
      <c r="I28" s="49"/>
    </row>
    <row r="29" spans="1:11">
      <c r="A29" s="47" t="s">
        <v>28</v>
      </c>
      <c r="B29" s="48"/>
      <c r="C29" s="48"/>
      <c r="D29" s="48"/>
      <c r="E29" s="48"/>
      <c r="F29" s="48"/>
      <c r="G29" s="48"/>
      <c r="H29" s="48"/>
      <c r="I29" s="49"/>
    </row>
    <row r="30" spans="1:11" ht="12.75" customHeight="1">
      <c r="A30" s="47" t="s">
        <v>29</v>
      </c>
      <c r="B30" s="48"/>
      <c r="C30" s="48"/>
      <c r="D30" s="48"/>
      <c r="E30" s="48"/>
      <c r="F30" s="48"/>
      <c r="G30" s="48"/>
      <c r="H30" s="48"/>
      <c r="I30" s="49"/>
    </row>
    <row r="31" spans="1:11" ht="12.75" customHeight="1">
      <c r="A31" s="47" t="s">
        <v>30</v>
      </c>
      <c r="B31" s="48"/>
      <c r="C31" s="48"/>
      <c r="D31" s="48"/>
      <c r="E31" s="48"/>
      <c r="F31" s="48"/>
      <c r="G31" s="48"/>
      <c r="H31" s="48"/>
      <c r="I31" s="49"/>
    </row>
    <row r="32" spans="1:11" ht="24.75" customHeight="1">
      <c r="A32" s="50" t="s">
        <v>31</v>
      </c>
      <c r="B32" s="51"/>
      <c r="C32" s="51"/>
      <c r="D32" s="51"/>
      <c r="E32" s="51"/>
      <c r="F32" s="51"/>
      <c r="G32" s="51"/>
      <c r="H32" s="51"/>
      <c r="I32" s="5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tabSelected="1" view="pageBreakPreview" zoomScaleNormal="100" zoomScaleSheetLayoutView="100" workbookViewId="0">
      <selection activeCell="D3" sqref="D3:D17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6" t="s">
        <v>12</v>
      </c>
      <c r="B1" s="57"/>
      <c r="C1" s="57"/>
      <c r="D1" s="57"/>
      <c r="E1" s="57"/>
      <c r="F1" s="57"/>
      <c r="G1" s="57"/>
      <c r="H1" s="57"/>
      <c r="I1" s="58"/>
    </row>
    <row r="2" spans="1:9" ht="25.5">
      <c r="A2" s="59" t="s">
        <v>39</v>
      </c>
      <c r="B2" s="31" t="s">
        <v>24</v>
      </c>
      <c r="C2" s="31" t="s">
        <v>1</v>
      </c>
      <c r="D2" s="31" t="s">
        <v>2</v>
      </c>
      <c r="E2" s="15" t="s">
        <v>32</v>
      </c>
      <c r="F2" s="15" t="s">
        <v>33</v>
      </c>
      <c r="G2" s="31" t="s">
        <v>3</v>
      </c>
      <c r="H2" s="16" t="s">
        <v>4</v>
      </c>
      <c r="I2" s="17" t="s">
        <v>10</v>
      </c>
    </row>
    <row r="3" spans="1:9" ht="12.75" customHeight="1">
      <c r="A3" s="59"/>
      <c r="B3" s="60" t="s">
        <v>42</v>
      </c>
      <c r="C3" s="63" t="s">
        <v>8</v>
      </c>
      <c r="D3" s="66">
        <v>2851</v>
      </c>
      <c r="E3" s="69">
        <f>IF(C20&lt;=25%,D20,MIN(E20:F20))</f>
        <v>22.55</v>
      </c>
      <c r="F3" s="69">
        <f>MIN(H3:H17)</f>
        <v>19.5</v>
      </c>
      <c r="G3" s="5" t="s">
        <v>43</v>
      </c>
      <c r="H3" s="14">
        <v>22.8</v>
      </c>
      <c r="I3" s="30" t="str">
        <f>IF(H3="","",(IF($C$20&lt;25%,"N/A",IF(H3&lt;=($D$20+$A$20),H3,"Descartado"))))</f>
        <v>N/A</v>
      </c>
    </row>
    <row r="4" spans="1:9">
      <c r="A4" s="59"/>
      <c r="B4" s="61"/>
      <c r="C4" s="64"/>
      <c r="D4" s="67"/>
      <c r="E4" s="70"/>
      <c r="F4" s="70"/>
      <c r="G4" s="5" t="s">
        <v>44</v>
      </c>
      <c r="H4" s="14">
        <v>19.5</v>
      </c>
      <c r="I4" s="30" t="str">
        <f t="shared" ref="I4:I17" si="0">IF(H4="","",(IF($C$20&lt;25%,"N/A",IF(H4&lt;=($D$20+$A$20),H4,"Descartado"))))</f>
        <v>N/A</v>
      </c>
    </row>
    <row r="5" spans="1:9">
      <c r="A5" s="59"/>
      <c r="B5" s="61"/>
      <c r="C5" s="64"/>
      <c r="D5" s="67"/>
      <c r="E5" s="70"/>
      <c r="F5" s="70"/>
      <c r="G5" s="5" t="s">
        <v>45</v>
      </c>
      <c r="H5" s="14">
        <v>20.9</v>
      </c>
      <c r="I5" s="30" t="str">
        <f t="shared" si="0"/>
        <v>N/A</v>
      </c>
    </row>
    <row r="6" spans="1:9">
      <c r="A6" s="59"/>
      <c r="B6" s="61"/>
      <c r="C6" s="64"/>
      <c r="D6" s="67"/>
      <c r="E6" s="70"/>
      <c r="F6" s="70"/>
      <c r="G6" s="5" t="s">
        <v>46</v>
      </c>
      <c r="H6" s="14">
        <v>27</v>
      </c>
      <c r="I6" s="30" t="str">
        <f t="shared" si="0"/>
        <v>N/A</v>
      </c>
    </row>
    <row r="7" spans="1:9">
      <c r="A7" s="59"/>
      <c r="B7" s="61"/>
      <c r="C7" s="64"/>
      <c r="D7" s="67"/>
      <c r="E7" s="70"/>
      <c r="F7" s="70"/>
      <c r="G7" s="5"/>
      <c r="H7" s="14"/>
      <c r="I7" s="30" t="str">
        <f t="shared" si="0"/>
        <v/>
      </c>
    </row>
    <row r="8" spans="1:9">
      <c r="A8" s="59"/>
      <c r="B8" s="61"/>
      <c r="C8" s="64"/>
      <c r="D8" s="67"/>
      <c r="E8" s="70"/>
      <c r="F8" s="70"/>
      <c r="G8" s="5"/>
      <c r="H8" s="14"/>
      <c r="I8" s="30" t="str">
        <f t="shared" si="0"/>
        <v/>
      </c>
    </row>
    <row r="9" spans="1:9">
      <c r="A9" s="59"/>
      <c r="B9" s="61"/>
      <c r="C9" s="64"/>
      <c r="D9" s="67"/>
      <c r="E9" s="70"/>
      <c r="F9" s="70"/>
      <c r="G9" s="5"/>
      <c r="H9" s="14"/>
      <c r="I9" s="30" t="str">
        <f t="shared" si="0"/>
        <v/>
      </c>
    </row>
    <row r="10" spans="1:9">
      <c r="A10" s="59"/>
      <c r="B10" s="61"/>
      <c r="C10" s="64"/>
      <c r="D10" s="67"/>
      <c r="E10" s="70"/>
      <c r="F10" s="70"/>
      <c r="G10" s="5"/>
      <c r="H10" s="14"/>
      <c r="I10" s="30" t="str">
        <f t="shared" si="0"/>
        <v/>
      </c>
    </row>
    <row r="11" spans="1:9">
      <c r="A11" s="59"/>
      <c r="B11" s="61"/>
      <c r="C11" s="64"/>
      <c r="D11" s="67"/>
      <c r="E11" s="70"/>
      <c r="F11" s="70"/>
      <c r="G11" s="5"/>
      <c r="H11" s="14"/>
      <c r="I11" s="30" t="str">
        <f t="shared" si="0"/>
        <v/>
      </c>
    </row>
    <row r="12" spans="1:9">
      <c r="A12" s="59"/>
      <c r="B12" s="61"/>
      <c r="C12" s="64"/>
      <c r="D12" s="67"/>
      <c r="E12" s="70"/>
      <c r="F12" s="70"/>
      <c r="G12" s="5"/>
      <c r="H12" s="14"/>
      <c r="I12" s="30" t="str">
        <f t="shared" si="0"/>
        <v/>
      </c>
    </row>
    <row r="13" spans="1:9">
      <c r="A13" s="59"/>
      <c r="B13" s="61"/>
      <c r="C13" s="64"/>
      <c r="D13" s="67"/>
      <c r="E13" s="70"/>
      <c r="F13" s="70"/>
      <c r="G13" s="5"/>
      <c r="H13" s="14"/>
      <c r="I13" s="30" t="str">
        <f t="shared" si="0"/>
        <v/>
      </c>
    </row>
    <row r="14" spans="1:9">
      <c r="A14" s="59"/>
      <c r="B14" s="61"/>
      <c r="C14" s="64"/>
      <c r="D14" s="67"/>
      <c r="E14" s="70"/>
      <c r="F14" s="70"/>
      <c r="G14" s="5"/>
      <c r="H14" s="14"/>
      <c r="I14" s="30" t="str">
        <f t="shared" si="0"/>
        <v/>
      </c>
    </row>
    <row r="15" spans="1:9">
      <c r="A15" s="59"/>
      <c r="B15" s="61"/>
      <c r="C15" s="64"/>
      <c r="D15" s="67"/>
      <c r="E15" s="70"/>
      <c r="F15" s="70"/>
      <c r="G15" s="5"/>
      <c r="H15" s="14"/>
      <c r="I15" s="30" t="str">
        <f t="shared" si="0"/>
        <v/>
      </c>
    </row>
    <row r="16" spans="1:9">
      <c r="A16" s="59"/>
      <c r="B16" s="61"/>
      <c r="C16" s="64"/>
      <c r="D16" s="67"/>
      <c r="E16" s="70"/>
      <c r="F16" s="70"/>
      <c r="G16" s="5"/>
      <c r="H16" s="14"/>
      <c r="I16" s="30" t="str">
        <f t="shared" si="0"/>
        <v/>
      </c>
    </row>
    <row r="17" spans="1:11">
      <c r="A17" s="59"/>
      <c r="B17" s="62"/>
      <c r="C17" s="65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35</v>
      </c>
      <c r="B19" s="17" t="s">
        <v>36</v>
      </c>
      <c r="C19" s="16" t="s">
        <v>5</v>
      </c>
      <c r="D19" s="18" t="s">
        <v>6</v>
      </c>
      <c r="E19" s="19" t="s">
        <v>11</v>
      </c>
      <c r="F19" s="18" t="s">
        <v>7</v>
      </c>
      <c r="G19" s="53" t="s">
        <v>34</v>
      </c>
      <c r="H19" s="54"/>
      <c r="I19" s="32"/>
    </row>
    <row r="20" spans="1:11">
      <c r="A20" s="20">
        <f>IF(B20&lt;2,"N/A",(STDEV(H3:H17)))</f>
        <v>3.2603680773802495</v>
      </c>
      <c r="B20" s="20">
        <f>COUNT(H3:H17)</f>
        <v>4</v>
      </c>
      <c r="C20" s="21">
        <f>IF(B20&lt;2,"N/A",(A20/D20))</f>
        <v>0.14458395021641904</v>
      </c>
      <c r="D20" s="22">
        <f>ROUND(AVERAGE(H3:H17),2)</f>
        <v>22.55</v>
      </c>
      <c r="E20" s="23" t="str">
        <f>IFERROR(ROUND(IF(B20&lt;2,"N/A",(IF(C20&lt;=25%,"N/A",AVERAGE(I3:I17)))),2),"N/A")</f>
        <v>N/A</v>
      </c>
      <c r="F20" s="23">
        <f>ROUND(MEDIAN(H3:H17),2)</f>
        <v>21.85</v>
      </c>
      <c r="G20" s="24" t="str">
        <f>INDEX(G3:G17,MATCH(H20,H3:H17,0))</f>
        <v>Dantas Industria e Comercio de Confeccões LTDA</v>
      </c>
      <c r="H20" s="25">
        <f>MIN(H3:H17)</f>
        <v>19.5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5"/>
      <c r="E22" s="55"/>
      <c r="F22" s="36"/>
      <c r="G22" s="26" t="s">
        <v>37</v>
      </c>
      <c r="H22" s="27">
        <f>IF(C20&lt;=25%,D20,MIN(E20:F20))</f>
        <v>22.55</v>
      </c>
    </row>
    <row r="23" spans="1:11">
      <c r="B23" s="33"/>
      <c r="C23" s="33"/>
      <c r="D23" s="55"/>
      <c r="E23" s="55"/>
      <c r="F23" s="37"/>
      <c r="G23" s="28" t="s">
        <v>9</v>
      </c>
      <c r="H23" s="29">
        <f>ROUND(H22,2)*D3</f>
        <v>64290.05</v>
      </c>
    </row>
    <row r="24" spans="1:11">
      <c r="B24" s="38"/>
      <c r="C24" s="38"/>
      <c r="D24" s="32"/>
      <c r="E24" s="32"/>
    </row>
    <row r="26" spans="1:11">
      <c r="A26" s="47" t="s">
        <v>25</v>
      </c>
      <c r="B26" s="48"/>
      <c r="C26" s="48"/>
      <c r="D26" s="48"/>
      <c r="E26" s="48"/>
      <c r="F26" s="48"/>
      <c r="G26" s="48"/>
      <c r="H26" s="48"/>
      <c r="I26" s="49"/>
    </row>
    <row r="27" spans="1:11" ht="12.75" customHeight="1">
      <c r="A27" s="47" t="s">
        <v>26</v>
      </c>
      <c r="B27" s="48"/>
      <c r="C27" s="48"/>
      <c r="D27" s="48"/>
      <c r="E27" s="48"/>
      <c r="F27" s="48"/>
      <c r="G27" s="48"/>
      <c r="H27" s="48"/>
      <c r="I27" s="49"/>
    </row>
    <row r="28" spans="1:11" ht="12.75" customHeight="1">
      <c r="A28" s="47" t="s">
        <v>27</v>
      </c>
      <c r="B28" s="48"/>
      <c r="C28" s="48"/>
      <c r="D28" s="48"/>
      <c r="E28" s="48"/>
      <c r="F28" s="48"/>
      <c r="G28" s="48"/>
      <c r="H28" s="48"/>
      <c r="I28" s="49"/>
    </row>
    <row r="29" spans="1:11">
      <c r="A29" s="47" t="s">
        <v>28</v>
      </c>
      <c r="B29" s="48"/>
      <c r="C29" s="48"/>
      <c r="D29" s="48"/>
      <c r="E29" s="48"/>
      <c r="F29" s="48"/>
      <c r="G29" s="48"/>
      <c r="H29" s="48"/>
      <c r="I29" s="49"/>
    </row>
    <row r="30" spans="1:11" ht="12.75" customHeight="1">
      <c r="A30" s="47" t="s">
        <v>29</v>
      </c>
      <c r="B30" s="48"/>
      <c r="C30" s="48"/>
      <c r="D30" s="48"/>
      <c r="E30" s="48"/>
      <c r="F30" s="48"/>
      <c r="G30" s="48"/>
      <c r="H30" s="48"/>
      <c r="I30" s="49"/>
    </row>
    <row r="31" spans="1:11" ht="12.75" customHeight="1">
      <c r="A31" s="47" t="s">
        <v>30</v>
      </c>
      <c r="B31" s="48"/>
      <c r="C31" s="48"/>
      <c r="D31" s="48"/>
      <c r="E31" s="48"/>
      <c r="F31" s="48"/>
      <c r="G31" s="48"/>
      <c r="H31" s="48"/>
      <c r="I31" s="49"/>
    </row>
    <row r="32" spans="1:11" ht="24.75" customHeight="1">
      <c r="A32" s="50" t="s">
        <v>31</v>
      </c>
      <c r="B32" s="51"/>
      <c r="C32" s="51"/>
      <c r="D32" s="51"/>
      <c r="E32" s="51"/>
      <c r="F32" s="51"/>
      <c r="G32" s="51"/>
      <c r="H32" s="51"/>
      <c r="I32" s="5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"/>
  <sheetViews>
    <sheetView view="pageBreakPreview" zoomScaleNormal="100" zoomScaleSheetLayoutView="100" workbookViewId="0">
      <selection activeCell="K4" sqref="K4"/>
    </sheetView>
  </sheetViews>
  <sheetFormatPr defaultRowHeight="12.75"/>
  <cols>
    <col min="1" max="1" width="9.140625" style="1"/>
    <col min="2" max="2" width="86.85546875" style="1" customWidth="1"/>
    <col min="3" max="4" width="13.28515625" style="1" customWidth="1"/>
    <col min="5" max="5" width="13.28515625" style="46" customWidth="1"/>
    <col min="6" max="6" width="15.5703125" style="1" bestFit="1" customWidth="1"/>
    <col min="7" max="14" width="9.140625" style="2"/>
    <col min="15" max="16384" width="9.140625" style="1"/>
  </cols>
  <sheetData>
    <row r="1" spans="1:7" ht="15.75">
      <c r="A1" s="72" t="s">
        <v>14</v>
      </c>
      <c r="B1" s="72"/>
      <c r="C1" s="72"/>
      <c r="D1" s="72"/>
      <c r="E1" s="72"/>
      <c r="F1" s="72"/>
    </row>
    <row r="2" spans="1:7" ht="25.5">
      <c r="A2" s="41" t="s">
        <v>15</v>
      </c>
      <c r="B2" s="41" t="s">
        <v>16</v>
      </c>
      <c r="C2" s="41" t="s">
        <v>17</v>
      </c>
      <c r="D2" s="41" t="s">
        <v>18</v>
      </c>
      <c r="E2" s="41" t="s">
        <v>13</v>
      </c>
      <c r="F2" s="41" t="s">
        <v>19</v>
      </c>
    </row>
    <row r="3" spans="1:7" ht="140.25">
      <c r="A3" s="42">
        <v>1</v>
      </c>
      <c r="B3" s="43" t="str">
        <f>Item1!B3</f>
        <v>CAMISETAS (“Coordenador de Acessibilidade”), TAMANHO M
Especificações:
- 100% algodão;
- Malha cardada 30.1;
- Manga curta;
- Cor Branca;
- Estampa personalizada, monocromática (1 cor), por processo de Silk (conforme a logo abaixo), localizada na frente e no fundo de forma centralizada,
com dimensões aproximadas de 25cm de largura X 25cm de altura.
 - Gola tipo “Redonda”
OBS: Arte final definitiva será envida para a empresa. Foto ilustrativa.</v>
      </c>
      <c r="C3" s="42" t="str">
        <f>Item1!C3</f>
        <v>unidade</v>
      </c>
      <c r="D3" s="42">
        <f>Item1!D3</f>
        <v>2852</v>
      </c>
      <c r="E3" s="42">
        <f>Item1!E3</f>
        <v>22.55</v>
      </c>
      <c r="F3" s="44">
        <f t="shared" ref="F3:F5" si="0">(ROUND(E3,2)*D3)</f>
        <v>64312.6</v>
      </c>
      <c r="G3" s="3" t="str">
        <f>IF(F3&gt;80000,"necessária a subdivisão deste item em cotas!","")</f>
        <v/>
      </c>
    </row>
    <row r="4" spans="1:7" ht="140.25">
      <c r="A4" s="42">
        <v>2</v>
      </c>
      <c r="B4" s="43" t="str">
        <f>Item2!B3</f>
        <v>CAMISETAS (“Coordenador de Acessibilidade”), TAMANHO G
Especificações:
- 100% algodão;
- Malha cardada 30.1;
- Manga curta;
- Cor Branca;
- Estampa personalizada, monocromática (1 cor), por processo de Silk (conforme a logo abaixo), localizada na frente e no fundo de forma centralizada,
com dimensões aproximadas de 25cm de largura X 25cm de altura.
- Gola tipo “Redonda”
OBS: Arte final definitiva será envida para a empresa. Foto ilustrativa.</v>
      </c>
      <c r="C4" s="42" t="str">
        <f>Item2!C3</f>
        <v>unidade</v>
      </c>
      <c r="D4" s="42">
        <f>Item2!D3</f>
        <v>2851</v>
      </c>
      <c r="E4" s="42">
        <f>Item2!E3</f>
        <v>22.55</v>
      </c>
      <c r="F4" s="44">
        <f t="shared" si="0"/>
        <v>64290.05</v>
      </c>
    </row>
    <row r="5" spans="1:7" ht="140.25">
      <c r="A5" s="42">
        <v>3</v>
      </c>
      <c r="B5" s="43" t="str">
        <f>Item3!B3</f>
        <v>CAMISETAS (“Coordenador de Acessibilidade”) , TAMANHO XG
Especificações:
- 100% algodão;
- Malha cardada 30.1;
- Manga curta;
- Cor Branca;
- Estampa personalizada, monocromática (1 cor), por processo de Silk (conforme a logo abaixo), localizada na frente e no fundo de forma centralizada,
com dimensões aproximadas de 25cm de largura X 25cm de altura;
- Gola tipo “Redonda”
OBS: Arte final definitiva será envida para a empresa. Foto ilustrativa.</v>
      </c>
      <c r="C5" s="42" t="str">
        <f>Item3!C3</f>
        <v>unidade</v>
      </c>
      <c r="D5" s="42">
        <f>Item3!D3</f>
        <v>2851</v>
      </c>
      <c r="E5" s="42">
        <f>Item3!E3</f>
        <v>22.55</v>
      </c>
      <c r="F5" s="44">
        <f t="shared" si="0"/>
        <v>64290.05</v>
      </c>
    </row>
    <row r="6" spans="1:7" ht="15.75">
      <c r="A6" s="39"/>
      <c r="B6" s="39"/>
      <c r="C6" s="73" t="s">
        <v>20</v>
      </c>
      <c r="D6" s="74"/>
      <c r="E6" s="75"/>
      <c r="F6" s="40">
        <f>SUM(F3:F5)</f>
        <v>192892.7</v>
      </c>
    </row>
  </sheetData>
  <mergeCells count="2">
    <mergeCell ref="A1:F1"/>
    <mergeCell ref="C6:E6"/>
  </mergeCells>
  <pageMargins left="0.51181102362204722" right="0.51181102362204722" top="0.78740157480314965" bottom="0.78740157480314965" header="0.31496062992125984" footer="0.31496062992125984"/>
  <pageSetup paperSize="9" scale="62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9"/>
  <sheetViews>
    <sheetView view="pageBreakPreview" zoomScaleNormal="100" zoomScaleSheetLayoutView="100" workbookViewId="0">
      <selection activeCell="D26" sqref="D26"/>
    </sheetView>
  </sheetViews>
  <sheetFormatPr defaultRowHeight="12.75"/>
  <cols>
    <col min="1" max="1" width="9.140625" style="1"/>
    <col min="2" max="2" width="86.85546875" style="1" customWidth="1"/>
    <col min="3" max="4" width="13.28515625" style="46" customWidth="1"/>
    <col min="5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>
      <c r="A1" s="72" t="s">
        <v>21</v>
      </c>
      <c r="B1" s="72"/>
      <c r="C1" s="72"/>
      <c r="D1" s="72"/>
      <c r="E1" s="72"/>
      <c r="F1" s="72"/>
    </row>
    <row r="2" spans="1:6" s="2" customFormat="1" ht="25.5">
      <c r="A2" s="41" t="s">
        <v>15</v>
      </c>
      <c r="B2" s="41" t="s">
        <v>16</v>
      </c>
      <c r="C2" s="41" t="s">
        <v>17</v>
      </c>
      <c r="D2" s="41" t="s">
        <v>18</v>
      </c>
      <c r="E2" s="41" t="s">
        <v>13</v>
      </c>
      <c r="F2" s="41" t="s">
        <v>19</v>
      </c>
    </row>
    <row r="3" spans="1:6" s="2" customFormat="1" ht="17.25">
      <c r="A3" s="45" t="s">
        <v>22</v>
      </c>
      <c r="B3" s="76" t="str">
        <f>Item1!G20</f>
        <v>Dantas Industria e Comercio de Confeccões LTDA</v>
      </c>
      <c r="C3" s="77"/>
      <c r="D3" s="77"/>
      <c r="E3" s="77"/>
      <c r="F3" s="78"/>
    </row>
    <row r="4" spans="1:6" s="2" customFormat="1" ht="140.25">
      <c r="A4" s="42">
        <v>1</v>
      </c>
      <c r="B4" s="43" t="str">
        <f>Item1!B3</f>
        <v>CAMISETAS (“Coordenador de Acessibilidade”), TAMANHO M
Especificações:
- 100% algodão;
- Malha cardada 30.1;
- Manga curta;
- Cor Branca;
- Estampa personalizada, monocromática (1 cor), por processo de Silk (conforme a logo abaixo), localizada na frente e no fundo de forma centralizada,
com dimensões aproximadas de 25cm de largura X 25cm de altura.
 - Gola tipo “Redonda”
OBS: Arte final definitiva será envida para a empresa. Foto ilustrativa.</v>
      </c>
      <c r="C4" s="42" t="str">
        <f>Item1!C3</f>
        <v>unidade</v>
      </c>
      <c r="D4" s="42">
        <f>Item1!D3</f>
        <v>2852</v>
      </c>
      <c r="E4" s="44">
        <f>Item1!F3</f>
        <v>19.5</v>
      </c>
      <c r="F4" s="44">
        <f>(ROUND(E4,2)*D4)</f>
        <v>55614</v>
      </c>
    </row>
    <row r="5" spans="1:6" s="2" customFormat="1" ht="17.25">
      <c r="A5" s="45" t="s">
        <v>22</v>
      </c>
      <c r="B5" s="76" t="str">
        <f>Item2!G20</f>
        <v>Dantas Industria e Comercio de Confeccões LTDA</v>
      </c>
      <c r="C5" s="77"/>
      <c r="D5" s="77"/>
      <c r="E5" s="77"/>
      <c r="F5" s="78"/>
    </row>
    <row r="6" spans="1:6" ht="127.5" customHeight="1">
      <c r="A6" s="42">
        <v>2</v>
      </c>
      <c r="B6" s="43" t="str">
        <f>Item2!B3</f>
        <v>CAMISETAS (“Coordenador de Acessibilidade”), TAMANHO G
Especificações:
- 100% algodão;
- Malha cardada 30.1;
- Manga curta;
- Cor Branca;
- Estampa personalizada, monocromática (1 cor), por processo de Silk (conforme a logo abaixo), localizada na frente e no fundo de forma centralizada,
com dimensões aproximadas de 25cm de largura X 25cm de altura.
- Gola tipo “Redonda”
OBS: Arte final definitiva será envida para a empresa. Foto ilustrativa.</v>
      </c>
      <c r="C6" s="42" t="str">
        <f>Item2!C3</f>
        <v>unidade</v>
      </c>
      <c r="D6" s="42">
        <f>Item2!D3</f>
        <v>2851</v>
      </c>
      <c r="E6" s="44">
        <f>Item2!F3</f>
        <v>19.5</v>
      </c>
      <c r="F6" s="44">
        <f>(ROUND(E6,2)*D6)</f>
        <v>55594.5</v>
      </c>
    </row>
    <row r="7" spans="1:6" ht="17.25">
      <c r="A7" s="45" t="s">
        <v>22</v>
      </c>
      <c r="B7" s="79" t="str">
        <f>Item3!G20</f>
        <v>Dantas Industria e Comercio de Confeccões LTDA</v>
      </c>
      <c r="C7" s="80"/>
      <c r="D7" s="80"/>
      <c r="E7" s="80"/>
      <c r="F7" s="81"/>
    </row>
    <row r="8" spans="1:6" ht="127.5" customHeight="1">
      <c r="A8" s="42">
        <v>3</v>
      </c>
      <c r="B8" s="43" t="str">
        <f>Item3!B3</f>
        <v>CAMISETAS (“Coordenador de Acessibilidade”) , TAMANHO XG
Especificações:
- 100% algodão;
- Malha cardada 30.1;
- Manga curta;
- Cor Branca;
- Estampa personalizada, monocromática (1 cor), por processo de Silk (conforme a logo abaixo), localizada na frente e no fundo de forma centralizada,
com dimensões aproximadas de 25cm de largura X 25cm de altura;
- Gola tipo “Redonda”
OBS: Arte final definitiva será envida para a empresa. Foto ilustrativa.</v>
      </c>
      <c r="C8" s="42" t="str">
        <f>Item3!C3</f>
        <v>unidade</v>
      </c>
      <c r="D8" s="42">
        <f>Item3!D3</f>
        <v>2851</v>
      </c>
      <c r="E8" s="44">
        <f>Item3!F3</f>
        <v>19.5</v>
      </c>
      <c r="F8" s="44">
        <f>(ROUND(E8,2)*D8)</f>
        <v>55594.5</v>
      </c>
    </row>
    <row r="9" spans="1:6" ht="15.75">
      <c r="A9" s="39"/>
      <c r="B9" s="39"/>
      <c r="C9" s="73" t="s">
        <v>23</v>
      </c>
      <c r="D9" s="74"/>
      <c r="E9" s="75"/>
      <c r="F9" s="40">
        <f>SUM(F4:F8)</f>
        <v>166803</v>
      </c>
    </row>
  </sheetData>
  <mergeCells count="5">
    <mergeCell ref="C9:E9"/>
    <mergeCell ref="B5:F5"/>
    <mergeCell ref="B7:F7"/>
    <mergeCell ref="A1:F1"/>
    <mergeCell ref="B3:F3"/>
  </mergeCells>
  <pageMargins left="0.51181102362204722" right="0.51181102362204722" top="0.78740157480314965" bottom="0.78740157480314965" header="0.31496062992125984" footer="0.31496062992125984"/>
  <pageSetup paperSize="9" scale="6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2</vt:i4>
      </vt:variant>
    </vt:vector>
  </HeadingPairs>
  <TitlesOfParts>
    <vt:vector size="7" baseType="lpstr">
      <vt:lpstr>Item1</vt:lpstr>
      <vt:lpstr>Item2</vt:lpstr>
      <vt:lpstr>Item3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lastPrinted>2019-03-26T20:50:54Z</cp:lastPrinted>
  <dcterms:created xsi:type="dcterms:W3CDTF">2019-01-16T20:04:04Z</dcterms:created>
  <dcterms:modified xsi:type="dcterms:W3CDTF">2022-06-13T13:24:53Z</dcterms:modified>
</cp:coreProperties>
</file>